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70" windowWidth="20730" windowHeight="11520"/>
  </bookViews>
  <sheets>
    <sheet name="Екимовичи" sheetId="2" r:id="rId1"/>
  </sheets>
  <calcPr calcId="144525"/>
</workbook>
</file>

<file path=xl/calcChain.xml><?xml version="1.0" encoding="utf-8"?>
<calcChain xmlns="http://schemas.openxmlformats.org/spreadsheetml/2006/main">
  <c r="K56" i="2" l="1"/>
  <c r="L56" i="2"/>
  <c r="J56" i="2"/>
  <c r="K35" i="2"/>
  <c r="L35" i="2"/>
  <c r="J35" i="2"/>
  <c r="L5" i="2"/>
  <c r="K5" i="2"/>
  <c r="J5" i="2"/>
  <c r="K58" i="2"/>
  <c r="L58" i="2"/>
  <c r="J58" i="2"/>
  <c r="K37" i="2"/>
  <c r="J37" i="2"/>
  <c r="K7" i="2"/>
  <c r="L7" i="2"/>
  <c r="J7" i="2"/>
  <c r="K41" i="2"/>
  <c r="J41" i="2"/>
  <c r="L65" i="2" l="1"/>
  <c r="L64" i="2"/>
  <c r="L57" i="2"/>
  <c r="L59" i="2"/>
  <c r="L60" i="2"/>
  <c r="L61" i="2"/>
  <c r="L63" i="2"/>
  <c r="K62" i="2"/>
  <c r="J62" i="2"/>
  <c r="L44" i="2"/>
  <c r="L43" i="2"/>
  <c r="L42" i="2"/>
  <c r="L39" i="2"/>
  <c r="L40" i="2"/>
  <c r="L38" i="2"/>
  <c r="L36" i="2"/>
  <c r="J25" i="2"/>
  <c r="J26" i="2"/>
  <c r="J24" i="2"/>
  <c r="L14" i="2"/>
  <c r="J11" i="2"/>
  <c r="K11" i="2"/>
  <c r="L13" i="2"/>
  <c r="L12" i="2"/>
  <c r="F69" i="2"/>
  <c r="G69" i="2" s="1"/>
  <c r="H69" i="2" s="1"/>
  <c r="F70" i="2"/>
  <c r="G70" i="2" s="1"/>
  <c r="H70" i="2" s="1"/>
  <c r="F48" i="2"/>
  <c r="G48" i="2" s="1"/>
  <c r="H48" i="2" s="1"/>
  <c r="F49" i="2"/>
  <c r="F18" i="2"/>
  <c r="G18" i="2" s="1"/>
  <c r="H18" i="2" s="1"/>
  <c r="F19" i="2"/>
  <c r="L37" i="2" l="1"/>
  <c r="L41" i="2"/>
  <c r="L11" i="2"/>
  <c r="G49" i="2"/>
  <c r="H49" i="2" s="1"/>
  <c r="L62" i="2"/>
  <c r="G19" i="2"/>
  <c r="H19" i="2" s="1"/>
  <c r="F67" i="2" l="1"/>
  <c r="F68" i="2"/>
  <c r="F66" i="2"/>
  <c r="F64" i="2"/>
  <c r="F63" i="2"/>
  <c r="F61" i="2"/>
  <c r="F60" i="2"/>
  <c r="F59" i="2"/>
  <c r="F57" i="2"/>
  <c r="F47" i="2"/>
  <c r="F46" i="2"/>
  <c r="F45" i="2"/>
  <c r="F43" i="2"/>
  <c r="F42" i="2"/>
  <c r="F40" i="2"/>
  <c r="F39" i="2"/>
  <c r="F38" i="2"/>
  <c r="F36" i="2"/>
  <c r="F26" i="2"/>
  <c r="F65" i="2" l="1"/>
  <c r="F44" i="2"/>
  <c r="F17" i="2"/>
  <c r="G17" i="2" s="1"/>
  <c r="F16" i="2"/>
  <c r="F15" i="2"/>
  <c r="F14" i="2" l="1"/>
  <c r="E13" i="2"/>
  <c r="F13" i="2" s="1"/>
  <c r="E12" i="2"/>
  <c r="F12" i="2" s="1"/>
  <c r="E10" i="2"/>
  <c r="F10" i="2" s="1"/>
  <c r="E9" i="2"/>
  <c r="F9" i="2" s="1"/>
  <c r="E8" i="2"/>
  <c r="F8" i="2" s="1"/>
  <c r="E6" i="2"/>
  <c r="F6" i="2" s="1"/>
  <c r="B25" i="2" l="1"/>
  <c r="G68" i="2"/>
  <c r="H68" i="2" s="1"/>
  <c r="G67" i="2"/>
  <c r="H67" i="2" s="1"/>
  <c r="G66" i="2"/>
  <c r="G64" i="2"/>
  <c r="H64" i="2" s="1"/>
  <c r="G63" i="2"/>
  <c r="H63" i="2" s="1"/>
  <c r="G61" i="2"/>
  <c r="H61" i="2" s="1"/>
  <c r="G60" i="2"/>
  <c r="H60" i="2" s="1"/>
  <c r="G59" i="2"/>
  <c r="H59" i="2" s="1"/>
  <c r="G57" i="2"/>
  <c r="G65" i="2" l="1"/>
  <c r="F24" i="2"/>
  <c r="F25" i="2"/>
  <c r="F62" i="2"/>
  <c r="H57" i="2"/>
  <c r="H56" i="2" s="1"/>
  <c r="G56" i="2"/>
  <c r="H66" i="2"/>
  <c r="F56" i="2"/>
  <c r="G62" i="2"/>
  <c r="H62" i="2" l="1"/>
  <c r="F71" i="2"/>
  <c r="G71" i="2"/>
  <c r="H65" i="2"/>
  <c r="H71" i="2" l="1"/>
  <c r="G47" i="2" l="1"/>
  <c r="H47" i="2" s="1"/>
  <c r="G46" i="2"/>
  <c r="H46" i="2" s="1"/>
  <c r="G45" i="2"/>
  <c r="G43" i="2"/>
  <c r="H43" i="2" s="1"/>
  <c r="G42" i="2"/>
  <c r="G40" i="2"/>
  <c r="H40" i="2" s="1"/>
  <c r="G39" i="2"/>
  <c r="H39" i="2" s="1"/>
  <c r="G38" i="2"/>
  <c r="H38" i="2" s="1"/>
  <c r="G36" i="2"/>
  <c r="H36" i="2" s="1"/>
  <c r="H45" i="2" l="1"/>
  <c r="G44" i="2"/>
  <c r="H44" i="2" s="1"/>
  <c r="H35" i="2"/>
  <c r="F35" i="2"/>
  <c r="H42" i="2"/>
  <c r="G41" i="2"/>
  <c r="G35" i="2"/>
  <c r="F41" i="2"/>
  <c r="F50" i="2" s="1"/>
  <c r="H41" i="2" l="1"/>
  <c r="G13" i="2"/>
  <c r="H13" i="2" s="1"/>
  <c r="G50" i="2" l="1"/>
  <c r="H50" i="2" s="1"/>
  <c r="F11" i="2"/>
  <c r="F5" i="2"/>
  <c r="H17" i="2"/>
  <c r="G16" i="2"/>
  <c r="H16" i="2" s="1"/>
  <c r="G24" i="2" l="1"/>
  <c r="H24" i="2" s="1"/>
  <c r="G26" i="2" l="1"/>
  <c r="H26" i="2" s="1"/>
  <c r="G25" i="2" l="1"/>
  <c r="H25" i="2" s="1"/>
  <c r="G12" i="2" l="1"/>
  <c r="G6" i="2"/>
  <c r="H6" i="2" l="1"/>
  <c r="G15" i="2"/>
  <c r="G14" i="2" s="1"/>
  <c r="H12" i="2"/>
  <c r="G8" i="2"/>
  <c r="G9" i="2"/>
  <c r="H9" i="2" s="1"/>
  <c r="F20" i="2" l="1"/>
  <c r="G10" i="2"/>
  <c r="G11" i="2" s="1"/>
  <c r="H15" i="2"/>
  <c r="H8" i="2"/>
  <c r="G5" i="2" l="1"/>
  <c r="G20" i="2" s="1"/>
  <c r="H20" i="2" s="1"/>
  <c r="H10" i="2"/>
  <c r="H5" i="2" s="1"/>
  <c r="H11" i="2"/>
  <c r="H14" i="2" l="1"/>
</calcChain>
</file>

<file path=xl/sharedStrings.xml><?xml version="1.0" encoding="utf-8"?>
<sst xmlns="http://schemas.openxmlformats.org/spreadsheetml/2006/main" count="73" uniqueCount="29">
  <si>
    <t>Должность</t>
  </si>
  <si>
    <t>Оклад</t>
  </si>
  <si>
    <t>Кол-во окладов в росписи</t>
  </si>
  <si>
    <t>Глава</t>
  </si>
  <si>
    <t>Инспектор</t>
  </si>
  <si>
    <t>МОП</t>
  </si>
  <si>
    <t>Специалист 1 категории</t>
  </si>
  <si>
    <t>Водитель</t>
  </si>
  <si>
    <t>Лимиты в бюджете</t>
  </si>
  <si>
    <t>Взносы в бюджете</t>
  </si>
  <si>
    <t>ИТОГО</t>
  </si>
  <si>
    <t>Тех</t>
  </si>
  <si>
    <t>Мун.сл.</t>
  </si>
  <si>
    <t>Воинский</t>
  </si>
  <si>
    <t>Главный спец.</t>
  </si>
  <si>
    <t>Ведущий спец.</t>
  </si>
  <si>
    <t>Менеджер</t>
  </si>
  <si>
    <t>Уборщица 1</t>
  </si>
  <si>
    <t xml:space="preserve">Сторож 1 </t>
  </si>
  <si>
    <t>С.менеджер 1</t>
  </si>
  <si>
    <t xml:space="preserve">Расчет фонда оплаты труда </t>
  </si>
  <si>
    <t>2023 год</t>
  </si>
  <si>
    <t>2024 год</t>
  </si>
  <si>
    <t>2025 год</t>
  </si>
  <si>
    <t>отчисления 235200</t>
  </si>
  <si>
    <t>Оклад с повышением на 5,5%</t>
  </si>
  <si>
    <t>Расчет по ЗП Екимовичи</t>
  </si>
  <si>
    <t>истопник</t>
  </si>
  <si>
    <t>электрик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</si>
</sst>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₽&quot;_-;\-* #,##0.00\ &quot;₽&quot;_-;_-* &quot;-&quot;??\ &quot;₽&quot;_-;_-@_-"/>
    <numFmt numFmtId="164" formatCode="#,##0.00&quot;р.&quot;"/>
    <numFmt numFmtId="165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/>
    <xf numFmtId="44" fontId="2" fillId="0" borderId="1" xfId="1" applyFont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44" fontId="0" fillId="0" borderId="1" xfId="1" applyFont="1" applyBorder="1" applyAlignment="1">
      <alignment wrapText="1"/>
    </xf>
    <xf numFmtId="44" fontId="0" fillId="2" borderId="1" xfId="1" applyFont="1" applyFill="1" applyBorder="1"/>
    <xf numFmtId="44" fontId="0" fillId="0" borderId="0" xfId="1" applyFont="1"/>
    <xf numFmtId="44" fontId="0" fillId="2" borderId="1" xfId="1" applyFont="1" applyFill="1" applyBorder="1" applyAlignment="1">
      <alignment wrapText="1"/>
    </xf>
    <xf numFmtId="44" fontId="0" fillId="3" borderId="1" xfId="1" applyFont="1" applyFill="1" applyBorder="1" applyAlignment="1">
      <alignment wrapText="1"/>
    </xf>
    <xf numFmtId="164" fontId="2" fillId="0" borderId="1" xfId="1" applyNumberFormat="1" applyFont="1" applyBorder="1"/>
    <xf numFmtId="0" fontId="4" fillId="0" borderId="0" xfId="0" applyFont="1"/>
    <xf numFmtId="44" fontId="4" fillId="0" borderId="0" xfId="1" applyFont="1"/>
    <xf numFmtId="0" fontId="4" fillId="2" borderId="0" xfId="0" applyFont="1" applyFill="1"/>
    <xf numFmtId="44" fontId="4" fillId="2" borderId="0" xfId="1" applyFont="1" applyFill="1"/>
    <xf numFmtId="44" fontId="4" fillId="0" borderId="0" xfId="0" applyNumberFormat="1" applyFont="1"/>
    <xf numFmtId="1" fontId="4" fillId="0" borderId="0" xfId="0" applyNumberFormat="1" applyFont="1"/>
    <xf numFmtId="165" fontId="0" fillId="0" borderId="0" xfId="0" applyNumberFormat="1"/>
    <xf numFmtId="165" fontId="0" fillId="0" borderId="1" xfId="0" applyNumberFormat="1" applyBorder="1"/>
    <xf numFmtId="44" fontId="0" fillId="0" borderId="1" xfId="0" applyNumberFormat="1" applyBorder="1"/>
    <xf numFmtId="44" fontId="0" fillId="2" borderId="1" xfId="0" applyNumberFormat="1" applyFill="1" applyBorder="1"/>
    <xf numFmtId="44" fontId="0" fillId="0" borderId="0" xfId="0" applyNumberFormat="1"/>
    <xf numFmtId="44" fontId="0" fillId="0" borderId="1" xfId="0" applyNumberFormat="1" applyBorder="1" applyAlignment="1">
      <alignment wrapText="1"/>
    </xf>
    <xf numFmtId="44" fontId="4" fillId="2" borderId="1" xfId="0" applyNumberFormat="1" applyFont="1" applyFill="1" applyBorder="1"/>
    <xf numFmtId="44" fontId="4" fillId="0" borderId="1" xfId="0" applyNumberFormat="1" applyFont="1" applyBorder="1"/>
    <xf numFmtId="44" fontId="0" fillId="2" borderId="1" xfId="0" applyNumberFormat="1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tabSelected="1" zoomScale="87" zoomScaleNormal="87" workbookViewId="0">
      <pane xSplit="1" topLeftCell="B1" activePane="topRight" state="frozen"/>
      <selection pane="topRight" activeCell="P55" sqref="P55"/>
    </sheetView>
  </sheetViews>
  <sheetFormatPr defaultRowHeight="15" x14ac:dyDescent="0.25"/>
  <cols>
    <col min="1" max="1" width="17.7109375" customWidth="1"/>
    <col min="2" max="2" width="11.5703125" customWidth="1"/>
    <col min="3" max="3" width="10.5703125" customWidth="1"/>
    <col min="6" max="6" width="19" style="11" customWidth="1"/>
    <col min="7" max="7" width="14.42578125" style="11" customWidth="1"/>
    <col min="8" max="8" width="18" style="11" customWidth="1"/>
    <col min="9" max="9" width="14.5703125" bestFit="1" customWidth="1"/>
    <col min="10" max="10" width="16" bestFit="1" customWidth="1"/>
    <col min="11" max="11" width="14.28515625" bestFit="1" customWidth="1"/>
    <col min="12" max="12" width="16" bestFit="1" customWidth="1"/>
  </cols>
  <sheetData>
    <row r="1" spans="1:13" ht="23.25" x14ac:dyDescent="0.35">
      <c r="A1" s="30" t="s">
        <v>20</v>
      </c>
      <c r="B1" s="30"/>
      <c r="C1" s="30"/>
      <c r="D1" s="30"/>
      <c r="E1" s="30"/>
      <c r="F1" s="30"/>
      <c r="G1" s="30"/>
      <c r="H1" s="30"/>
    </row>
    <row r="3" spans="1:13" x14ac:dyDescent="0.25">
      <c r="A3" t="s">
        <v>26</v>
      </c>
      <c r="G3" s="11" t="s">
        <v>21</v>
      </c>
    </row>
    <row r="4" spans="1:13" s="4" customFormat="1" ht="39" customHeight="1" x14ac:dyDescent="0.25">
      <c r="A4" s="3" t="s">
        <v>0</v>
      </c>
      <c r="B4" s="3" t="s">
        <v>1</v>
      </c>
      <c r="C4" s="3" t="s">
        <v>2</v>
      </c>
      <c r="D4" s="3"/>
      <c r="E4" s="3" t="s">
        <v>25</v>
      </c>
      <c r="F4" s="9" t="s">
        <v>8</v>
      </c>
      <c r="G4" s="9" t="s">
        <v>9</v>
      </c>
      <c r="H4" s="9" t="s">
        <v>10</v>
      </c>
      <c r="I4" s="3"/>
      <c r="J4" s="3"/>
      <c r="K4" s="3"/>
      <c r="L4" s="3"/>
    </row>
    <row r="5" spans="1:13" s="4" customFormat="1" x14ac:dyDescent="0.25">
      <c r="A5" s="8" t="s">
        <v>12</v>
      </c>
      <c r="B5" s="8"/>
      <c r="C5" s="8"/>
      <c r="D5" s="8"/>
      <c r="E5" s="8"/>
      <c r="F5" s="12">
        <f>SUM(F6:F10)</f>
        <v>1202323.6949999998</v>
      </c>
      <c r="G5" s="12">
        <f t="shared" ref="G5:H5" si="0">SUM(G6:G10)</f>
        <v>363101.75588999997</v>
      </c>
      <c r="H5" s="12">
        <f t="shared" si="0"/>
        <v>1565425.45089</v>
      </c>
      <c r="I5" s="3"/>
      <c r="J5" s="29">
        <f>SUM(J6,J7)</f>
        <v>1202300</v>
      </c>
      <c r="K5" s="29">
        <f>SUM(K6,K7)</f>
        <v>363100</v>
      </c>
      <c r="L5" s="29">
        <f>SUM(L6,L7)</f>
        <v>1565400</v>
      </c>
    </row>
    <row r="6" spans="1:13" x14ac:dyDescent="0.25">
      <c r="A6" s="1" t="s">
        <v>3</v>
      </c>
      <c r="B6" s="1">
        <v>6726</v>
      </c>
      <c r="C6" s="1">
        <v>71.66</v>
      </c>
      <c r="D6" s="1"/>
      <c r="E6" s="1">
        <f>ROUND(B6*1.055,0)</f>
        <v>7096</v>
      </c>
      <c r="F6" s="2">
        <f>(B6*9+E6*3)/12*C6</f>
        <v>488613.70999999996</v>
      </c>
      <c r="G6" s="2">
        <f>+F6*0.302</f>
        <v>147561.34041999999</v>
      </c>
      <c r="H6" s="13">
        <f t="shared" ref="H6:H19" si="1">+G6+F6</f>
        <v>636175.05041999999</v>
      </c>
      <c r="I6" s="2"/>
      <c r="J6" s="23">
        <v>488600</v>
      </c>
      <c r="K6" s="23">
        <v>147600</v>
      </c>
      <c r="L6" s="23">
        <v>636200</v>
      </c>
      <c r="M6" s="21"/>
    </row>
    <row r="7" spans="1:13" x14ac:dyDescent="0.25">
      <c r="A7" s="1"/>
      <c r="B7" s="1"/>
      <c r="C7" s="1"/>
      <c r="D7" s="1"/>
      <c r="E7" s="1"/>
      <c r="F7" s="2"/>
      <c r="G7" s="2"/>
      <c r="H7" s="13"/>
      <c r="I7" s="2"/>
      <c r="J7" s="24">
        <f>SUM(J8:J10)</f>
        <v>713700</v>
      </c>
      <c r="K7" s="24">
        <f t="shared" ref="K7:L7" si="2">SUM(K8:K10)</f>
        <v>215500</v>
      </c>
      <c r="L7" s="24">
        <f t="shared" si="2"/>
        <v>929200</v>
      </c>
      <c r="M7" s="21"/>
    </row>
    <row r="8" spans="1:13" ht="30" x14ac:dyDescent="0.25">
      <c r="A8" s="3" t="s">
        <v>6</v>
      </c>
      <c r="B8" s="1">
        <v>3284</v>
      </c>
      <c r="C8" s="1">
        <v>65.56</v>
      </c>
      <c r="D8" s="1"/>
      <c r="E8" s="1">
        <f>ROUND(B8*1.055,0)</f>
        <v>3465</v>
      </c>
      <c r="F8" s="2">
        <f>(16242*9)+(B8*6.665/12*9)+(((E8*65.56))/12)*3</f>
        <v>219385.245</v>
      </c>
      <c r="G8" s="2">
        <f>+F8*0.302</f>
        <v>66254.343989999994</v>
      </c>
      <c r="H8" s="13">
        <f t="shared" si="1"/>
        <v>285639.58898999996</v>
      </c>
      <c r="I8" s="2"/>
      <c r="J8" s="23">
        <v>219400</v>
      </c>
      <c r="K8" s="23">
        <v>66300</v>
      </c>
      <c r="L8" s="23">
        <v>285700</v>
      </c>
      <c r="M8" s="21"/>
    </row>
    <row r="9" spans="1:13" x14ac:dyDescent="0.25">
      <c r="A9" s="1" t="s">
        <v>14</v>
      </c>
      <c r="B9" s="1">
        <v>4089</v>
      </c>
      <c r="C9" s="1">
        <v>62.66</v>
      </c>
      <c r="D9" s="1"/>
      <c r="E9" s="1">
        <f>ROUND(B9*1.055,0)</f>
        <v>4314</v>
      </c>
      <c r="F9" s="2">
        <f>(B9*9+E9*3)/12*C9</f>
        <v>259741.36499999999</v>
      </c>
      <c r="G9" s="2">
        <f>+F9*0.302</f>
        <v>78441.892229999998</v>
      </c>
      <c r="H9" s="13">
        <f>+G9+F9</f>
        <v>338183.25722999999</v>
      </c>
      <c r="I9" s="2"/>
      <c r="J9" s="23">
        <v>259700</v>
      </c>
      <c r="K9" s="23">
        <v>78400</v>
      </c>
      <c r="L9" s="23">
        <v>338100</v>
      </c>
      <c r="M9" s="21"/>
    </row>
    <row r="10" spans="1:13" x14ac:dyDescent="0.25">
      <c r="A10" s="1" t="s">
        <v>15</v>
      </c>
      <c r="B10" s="1">
        <v>3693</v>
      </c>
      <c r="C10" s="1">
        <v>62.66</v>
      </c>
      <c r="D10" s="1"/>
      <c r="E10" s="1">
        <f>ROUND(B10*1.055,0)</f>
        <v>3896</v>
      </c>
      <c r="F10" s="2">
        <f>(B10*9+E10*3)/12*C10</f>
        <v>234583.375</v>
      </c>
      <c r="G10" s="2">
        <f>+F10*0.302</f>
        <v>70844.179250000001</v>
      </c>
      <c r="H10" s="13">
        <f>+G10+F10</f>
        <v>305427.55424999999</v>
      </c>
      <c r="I10" s="2"/>
      <c r="J10" s="23">
        <v>234600</v>
      </c>
      <c r="K10" s="23">
        <v>70800</v>
      </c>
      <c r="L10" s="23">
        <v>305400</v>
      </c>
      <c r="M10" s="21"/>
    </row>
    <row r="11" spans="1:13" x14ac:dyDescent="0.25">
      <c r="A11" s="8" t="s">
        <v>11</v>
      </c>
      <c r="B11" s="7"/>
      <c r="C11" s="7"/>
      <c r="D11" s="7"/>
      <c r="E11" s="7"/>
      <c r="F11" s="10">
        <f>SUM(F12:F13)</f>
        <v>1070534.25</v>
      </c>
      <c r="G11" s="10">
        <f>SUM(G12:G13)</f>
        <v>323301.34349999996</v>
      </c>
      <c r="H11" s="12">
        <f t="shared" si="1"/>
        <v>1393835.5935</v>
      </c>
      <c r="I11" s="2"/>
      <c r="J11" s="24">
        <f t="shared" ref="J11:K11" si="3">SUM(J12:J13)</f>
        <v>1070500</v>
      </c>
      <c r="K11" s="24">
        <f t="shared" si="3"/>
        <v>323300</v>
      </c>
      <c r="L11" s="24">
        <f>SUM(L12:L13)</f>
        <v>1393800</v>
      </c>
      <c r="M11" s="21"/>
    </row>
    <row r="12" spans="1:13" x14ac:dyDescent="0.25">
      <c r="A12" s="1" t="s">
        <v>19</v>
      </c>
      <c r="B12" s="1">
        <v>8267</v>
      </c>
      <c r="C12" s="1">
        <v>25.5</v>
      </c>
      <c r="D12" s="1">
        <v>3</v>
      </c>
      <c r="E12" s="1">
        <f>ROUND(B12*1.055,0)</f>
        <v>8722</v>
      </c>
      <c r="F12" s="2">
        <f>((16242*9)+(B12*2/12*9)+(((E12*25.5))/12)*3)*D12</f>
        <v>642543.75</v>
      </c>
      <c r="G12" s="2">
        <f t="shared" ref="G12:G16" si="4">+F12*0.302</f>
        <v>194048.21249999999</v>
      </c>
      <c r="H12" s="13">
        <f t="shared" si="1"/>
        <v>836591.96250000002</v>
      </c>
      <c r="I12" s="2"/>
      <c r="J12" s="23">
        <v>642500</v>
      </c>
      <c r="K12" s="23">
        <v>194000</v>
      </c>
      <c r="L12" s="23">
        <f>SUM(J12:K12)</f>
        <v>836500</v>
      </c>
      <c r="M12" s="21"/>
    </row>
    <row r="13" spans="1:13" x14ac:dyDescent="0.25">
      <c r="A13" s="1" t="s">
        <v>16</v>
      </c>
      <c r="B13" s="1">
        <v>8245</v>
      </c>
      <c r="C13" s="1">
        <v>25.5</v>
      </c>
      <c r="D13" s="1">
        <v>2</v>
      </c>
      <c r="E13" s="1">
        <f>ROUND(B13*1.055,0)</f>
        <v>8698</v>
      </c>
      <c r="F13" s="2">
        <f>((16242*9)+(B13*2/12*9)+(((E13*25.5))/12)*3)*D13</f>
        <v>427990.5</v>
      </c>
      <c r="G13" s="2">
        <f t="shared" si="4"/>
        <v>129253.13099999999</v>
      </c>
      <c r="H13" s="13">
        <f t="shared" si="1"/>
        <v>557243.63100000005</v>
      </c>
      <c r="I13" s="2"/>
      <c r="J13" s="23">
        <v>428000</v>
      </c>
      <c r="K13" s="23">
        <v>129300</v>
      </c>
      <c r="L13" s="23">
        <f>SUM(J13:K13)</f>
        <v>557300</v>
      </c>
      <c r="M13" s="21"/>
    </row>
    <row r="14" spans="1:13" x14ac:dyDescent="0.25">
      <c r="A14" s="7" t="s">
        <v>5</v>
      </c>
      <c r="B14" s="7"/>
      <c r="C14" s="7"/>
      <c r="D14" s="7"/>
      <c r="E14" s="7"/>
      <c r="F14" s="10">
        <f>SUM(F15:F19)</f>
        <v>2475280.7999999998</v>
      </c>
      <c r="G14" s="10">
        <f>SUM(G15:G19)</f>
        <v>747534.80160000001</v>
      </c>
      <c r="H14" s="12">
        <f t="shared" si="1"/>
        <v>3222815.6015999997</v>
      </c>
      <c r="I14" s="1"/>
      <c r="J14" s="24">
        <v>2475300</v>
      </c>
      <c r="K14" s="24">
        <v>747500</v>
      </c>
      <c r="L14" s="24">
        <f>SUM(J14:K14)</f>
        <v>3222800</v>
      </c>
      <c r="M14" s="21"/>
    </row>
    <row r="15" spans="1:13" x14ac:dyDescent="0.25">
      <c r="A15" s="1" t="s">
        <v>7</v>
      </c>
      <c r="B15" s="1">
        <v>16242</v>
      </c>
      <c r="C15" s="1">
        <v>12</v>
      </c>
      <c r="D15" s="1">
        <v>3</v>
      </c>
      <c r="E15" s="1"/>
      <c r="F15" s="2">
        <f>B15*C15*D15</f>
        <v>584712</v>
      </c>
      <c r="G15" s="2">
        <f t="shared" si="4"/>
        <v>176583.024</v>
      </c>
      <c r="H15" s="13">
        <f t="shared" si="1"/>
        <v>761295.02399999998</v>
      </c>
      <c r="I15" s="2"/>
      <c r="J15" s="22"/>
      <c r="K15" s="22"/>
      <c r="L15" s="22"/>
      <c r="M15" s="21"/>
    </row>
    <row r="16" spans="1:13" x14ac:dyDescent="0.25">
      <c r="A16" s="1" t="s">
        <v>17</v>
      </c>
      <c r="B16" s="1">
        <v>16242</v>
      </c>
      <c r="C16" s="1">
        <v>12</v>
      </c>
      <c r="D16" s="1">
        <v>2</v>
      </c>
      <c r="E16" s="1"/>
      <c r="F16" s="2">
        <f>+B16*D16*C16</f>
        <v>389808</v>
      </c>
      <c r="G16" s="2">
        <f t="shared" si="4"/>
        <v>117722.016</v>
      </c>
      <c r="H16" s="13">
        <f t="shared" si="1"/>
        <v>507530.016</v>
      </c>
      <c r="I16" s="2"/>
      <c r="J16" s="22"/>
      <c r="K16" s="22"/>
      <c r="L16" s="22"/>
      <c r="M16" s="21"/>
    </row>
    <row r="17" spans="1:13" x14ac:dyDescent="0.25">
      <c r="A17" s="1" t="s">
        <v>18</v>
      </c>
      <c r="B17" s="1">
        <v>16242</v>
      </c>
      <c r="C17" s="1">
        <v>12</v>
      </c>
      <c r="D17" s="1">
        <v>6</v>
      </c>
      <c r="E17" s="1"/>
      <c r="F17" s="2">
        <f>+B17*D17*C17</f>
        <v>1169424</v>
      </c>
      <c r="G17" s="2">
        <f>+F17*0.302</f>
        <v>353166.04800000001</v>
      </c>
      <c r="H17" s="13">
        <f t="shared" si="1"/>
        <v>1522590.048</v>
      </c>
      <c r="I17" s="2"/>
      <c r="J17" s="22"/>
      <c r="K17" s="22"/>
      <c r="L17" s="22"/>
      <c r="M17" s="21"/>
    </row>
    <row r="18" spans="1:13" x14ac:dyDescent="0.25">
      <c r="A18" s="1" t="s">
        <v>27</v>
      </c>
      <c r="B18" s="1">
        <v>16242</v>
      </c>
      <c r="C18" s="1">
        <v>12</v>
      </c>
      <c r="D18" s="1">
        <v>0.7</v>
      </c>
      <c r="E18" s="1"/>
      <c r="F18" s="2">
        <f t="shared" ref="F18:F19" si="5">+B18*D18*C18</f>
        <v>136432.79999999999</v>
      </c>
      <c r="G18" s="2">
        <f>+F18*0.302</f>
        <v>41202.705599999994</v>
      </c>
      <c r="H18" s="13">
        <f t="shared" si="1"/>
        <v>177635.50559999997</v>
      </c>
      <c r="I18" s="2"/>
      <c r="J18" s="22"/>
      <c r="K18" s="22"/>
      <c r="L18" s="22"/>
      <c r="M18" s="21"/>
    </row>
    <row r="19" spans="1:13" x14ac:dyDescent="0.25">
      <c r="A19" s="1" t="s">
        <v>28</v>
      </c>
      <c r="B19" s="1">
        <v>16242</v>
      </c>
      <c r="C19" s="1">
        <v>12</v>
      </c>
      <c r="D19" s="1">
        <v>1</v>
      </c>
      <c r="E19" s="1"/>
      <c r="F19" s="2">
        <f t="shared" si="5"/>
        <v>194904</v>
      </c>
      <c r="G19" s="2">
        <f>+F19*0.302</f>
        <v>58861.008000000002</v>
      </c>
      <c r="H19" s="13">
        <f t="shared" si="1"/>
        <v>253765.008</v>
      </c>
      <c r="I19" s="2"/>
      <c r="J19" s="22"/>
      <c r="K19" s="22"/>
      <c r="L19" s="22"/>
      <c r="M19" s="21"/>
    </row>
    <row r="20" spans="1:13" x14ac:dyDescent="0.25">
      <c r="A20" s="1"/>
      <c r="B20" s="1"/>
      <c r="C20" s="5"/>
      <c r="D20" s="5"/>
      <c r="E20" s="5"/>
      <c r="F20" s="6">
        <f>+F14+F11+F5</f>
        <v>4748138.7449999992</v>
      </c>
      <c r="G20" s="14">
        <f>+G14+G11+G5</f>
        <v>1433937.9009899998</v>
      </c>
      <c r="H20" s="13">
        <f>+G20+F20</f>
        <v>6182076.6459899992</v>
      </c>
      <c r="I20" s="6"/>
      <c r="J20" s="22"/>
      <c r="K20" s="22"/>
      <c r="L20" s="22"/>
      <c r="M20" s="21"/>
    </row>
    <row r="23" spans="1:13" x14ac:dyDescent="0.25">
      <c r="A23" s="15" t="s">
        <v>13</v>
      </c>
      <c r="B23" s="15"/>
      <c r="C23" s="15"/>
      <c r="D23" s="15"/>
      <c r="E23" s="15"/>
      <c r="F23" s="16"/>
      <c r="G23" s="16"/>
      <c r="H23" s="16"/>
      <c r="I23" s="15"/>
      <c r="J23" s="15"/>
      <c r="K23" s="31">
        <v>211</v>
      </c>
      <c r="L23" s="31">
        <v>213</v>
      </c>
    </row>
    <row r="24" spans="1:13" x14ac:dyDescent="0.25">
      <c r="A24" s="17" t="s">
        <v>4</v>
      </c>
      <c r="B24" s="17">
        <v>8548</v>
      </c>
      <c r="C24" s="17">
        <v>21.5</v>
      </c>
      <c r="D24" s="17">
        <v>1</v>
      </c>
      <c r="E24" s="17"/>
      <c r="F24" s="18">
        <f>(16242*12*D24)+(((B24*D24)/12)*9)*2+((((B25*D24))/12)*3)*2</f>
        <v>212235.07</v>
      </c>
      <c r="G24" s="18">
        <f>+F24*0.302</f>
        <v>64094.991139999998</v>
      </c>
      <c r="H24" s="19">
        <f>SUM(F24:G24)</f>
        <v>276330.06114000001</v>
      </c>
      <c r="I24" s="15">
        <v>2023</v>
      </c>
      <c r="J24" s="19">
        <f>SUM(K24:L24)</f>
        <v>276300</v>
      </c>
      <c r="K24" s="25">
        <v>212200</v>
      </c>
      <c r="L24" s="25">
        <v>64100</v>
      </c>
    </row>
    <row r="25" spans="1:13" x14ac:dyDescent="0.25">
      <c r="A25" s="15"/>
      <c r="B25" s="20">
        <f>9018.14</f>
        <v>9018.14</v>
      </c>
      <c r="C25" s="15">
        <v>21.5</v>
      </c>
      <c r="D25" s="15">
        <v>1</v>
      </c>
      <c r="E25" s="15"/>
      <c r="F25" s="18">
        <f>(16242*12*D25)+(((B25*D25)/12)*9)*2+((B26*D25)/12)*3*2</f>
        <v>213120.64499999999</v>
      </c>
      <c r="G25" s="18">
        <f>+F25*0.302</f>
        <v>64362.434789999992</v>
      </c>
      <c r="H25" s="19">
        <f>SUM(F25:G25)</f>
        <v>277483.07978999999</v>
      </c>
      <c r="I25" s="15">
        <v>2024</v>
      </c>
      <c r="J25" s="19">
        <f t="shared" ref="J25:J26" si="6">SUM(K25:L25)</f>
        <v>277500</v>
      </c>
      <c r="K25" s="25">
        <v>213100</v>
      </c>
      <c r="L25" s="25">
        <v>64400</v>
      </c>
    </row>
    <row r="26" spans="1:13" x14ac:dyDescent="0.25">
      <c r="A26" s="15"/>
      <c r="B26" s="20">
        <v>9378.8700000000008</v>
      </c>
      <c r="C26" s="15">
        <v>21.5</v>
      </c>
      <c r="D26" s="15">
        <v>1</v>
      </c>
      <c r="E26" s="15"/>
      <c r="F26" s="18">
        <f>(16242*12*D26)+(((B26*D26)/12)*9)*2+((((B27*D27))/12)*3)*2</f>
        <v>213849.30499999999</v>
      </c>
      <c r="G26" s="18">
        <f>+F26*0.302</f>
        <v>64582.490109999999</v>
      </c>
      <c r="H26" s="19">
        <f>SUM(F26:G26)</f>
        <v>278431.79511000001</v>
      </c>
      <c r="I26" s="15">
        <v>2025</v>
      </c>
      <c r="J26" s="19">
        <f t="shared" si="6"/>
        <v>278400</v>
      </c>
      <c r="K26" s="25">
        <v>213800</v>
      </c>
      <c r="L26" s="25">
        <v>64600</v>
      </c>
    </row>
    <row r="27" spans="1:13" x14ac:dyDescent="0.25">
      <c r="B27">
        <v>9754</v>
      </c>
      <c r="D27" s="15">
        <v>1</v>
      </c>
      <c r="J27" s="25"/>
      <c r="K27" s="25"/>
      <c r="L27" s="25"/>
    </row>
    <row r="28" spans="1:13" x14ac:dyDescent="0.25">
      <c r="I28" s="15"/>
      <c r="J28" s="25"/>
      <c r="K28" s="25"/>
      <c r="L28" s="25"/>
    </row>
    <row r="29" spans="1:13" x14ac:dyDescent="0.25">
      <c r="I29" s="15"/>
      <c r="J29" s="25"/>
      <c r="K29" s="25"/>
      <c r="L29" s="25"/>
    </row>
    <row r="32" spans="1:13" ht="23.25" x14ac:dyDescent="0.35">
      <c r="A32" s="30" t="s">
        <v>20</v>
      </c>
      <c r="B32" s="30"/>
      <c r="C32" s="30"/>
      <c r="D32" s="30"/>
      <c r="E32" s="30"/>
      <c r="F32" s="30"/>
      <c r="G32" s="30"/>
      <c r="H32" s="30"/>
    </row>
    <row r="33" spans="1:12" x14ac:dyDescent="0.25">
      <c r="A33" t="s">
        <v>26</v>
      </c>
      <c r="G33" s="11" t="s">
        <v>22</v>
      </c>
    </row>
    <row r="34" spans="1:12" s="4" customFormat="1" ht="32.25" customHeight="1" x14ac:dyDescent="0.25">
      <c r="A34" s="3" t="s">
        <v>0</v>
      </c>
      <c r="B34" s="3" t="s">
        <v>1</v>
      </c>
      <c r="C34" s="3" t="s">
        <v>2</v>
      </c>
      <c r="D34" s="3"/>
      <c r="E34" s="3"/>
      <c r="F34" s="9" t="s">
        <v>8</v>
      </c>
      <c r="G34" s="9" t="s">
        <v>9</v>
      </c>
      <c r="H34" s="9" t="s">
        <v>10</v>
      </c>
      <c r="I34" s="3"/>
      <c r="J34" s="26"/>
      <c r="K34" s="26"/>
      <c r="L34" s="26"/>
    </row>
    <row r="35" spans="1:12" s="4" customFormat="1" x14ac:dyDescent="0.25">
      <c r="A35" s="8" t="s">
        <v>12</v>
      </c>
      <c r="B35" s="8"/>
      <c r="C35" s="8"/>
      <c r="D35" s="8"/>
      <c r="E35" s="8"/>
      <c r="F35" s="12">
        <f>SUM(F36:F40)</f>
        <v>1262607.5499999998</v>
      </c>
      <c r="G35" s="12">
        <f t="shared" ref="G35:H35" si="7">SUM(G36:G40)</f>
        <v>381307.48009999999</v>
      </c>
      <c r="H35" s="12">
        <f t="shared" si="7"/>
        <v>1643915.0300999999</v>
      </c>
      <c r="I35" s="3"/>
      <c r="J35" s="29">
        <f>SUM(J36,J37)</f>
        <v>1262600</v>
      </c>
      <c r="K35" s="29">
        <f t="shared" ref="K35:L35" si="8">SUM(K36,K37)</f>
        <v>381300</v>
      </c>
      <c r="L35" s="29">
        <f t="shared" si="8"/>
        <v>1643900</v>
      </c>
    </row>
    <row r="36" spans="1:12" x14ac:dyDescent="0.25">
      <c r="A36" s="1" t="s">
        <v>3</v>
      </c>
      <c r="B36" s="1">
        <v>7096</v>
      </c>
      <c r="C36" s="1">
        <v>71.66</v>
      </c>
      <c r="D36" s="1"/>
      <c r="E36" s="1">
        <v>7380</v>
      </c>
      <c r="F36" s="2">
        <f>(B36*9+E36*3)/12*C36</f>
        <v>513587.22</v>
      </c>
      <c r="G36" s="2">
        <f>+F36*0.302</f>
        <v>155103.34044</v>
      </c>
      <c r="H36" s="13">
        <f t="shared" ref="H36:H38" si="9">+G36+F36</f>
        <v>668690.56043999991</v>
      </c>
      <c r="I36" s="2"/>
      <c r="J36" s="23">
        <v>513600</v>
      </c>
      <c r="K36" s="23">
        <v>155100</v>
      </c>
      <c r="L36" s="23">
        <f>SUM(J36:K36)</f>
        <v>668700</v>
      </c>
    </row>
    <row r="37" spans="1:12" x14ac:dyDescent="0.25">
      <c r="A37" s="1"/>
      <c r="B37" s="1"/>
      <c r="C37" s="1"/>
      <c r="D37" s="1"/>
      <c r="E37" s="1"/>
      <c r="F37" s="2"/>
      <c r="G37" s="2"/>
      <c r="H37" s="13"/>
      <c r="I37" s="2"/>
      <c r="J37" s="24">
        <f>SUM(J38:J40)</f>
        <v>749000</v>
      </c>
      <c r="K37" s="24">
        <f t="shared" ref="K37:L37" si="10">SUM(K38:K40)</f>
        <v>226200</v>
      </c>
      <c r="L37" s="24">
        <f t="shared" si="10"/>
        <v>975200</v>
      </c>
    </row>
    <row r="38" spans="1:12" ht="30" x14ac:dyDescent="0.25">
      <c r="A38" s="3" t="s">
        <v>6</v>
      </c>
      <c r="B38" s="1">
        <v>3465</v>
      </c>
      <c r="C38" s="1">
        <v>65.56</v>
      </c>
      <c r="D38" s="1"/>
      <c r="E38" s="1">
        <v>3604</v>
      </c>
      <c r="F38" s="2">
        <f>(B38*9+E38*3)/12*C38</f>
        <v>229443.61000000002</v>
      </c>
      <c r="G38" s="2">
        <f>+F38*0.302</f>
        <v>69291.970220000003</v>
      </c>
      <c r="H38" s="13">
        <f t="shared" si="9"/>
        <v>298735.58022</v>
      </c>
      <c r="I38" s="2"/>
      <c r="J38" s="23">
        <v>229400</v>
      </c>
      <c r="K38" s="23">
        <v>69300</v>
      </c>
      <c r="L38" s="23">
        <f>SUM(J38:K38)</f>
        <v>298700</v>
      </c>
    </row>
    <row r="39" spans="1:12" x14ac:dyDescent="0.25">
      <c r="A39" s="1" t="s">
        <v>14</v>
      </c>
      <c r="B39" s="1">
        <v>4314</v>
      </c>
      <c r="C39" s="1">
        <v>62.66</v>
      </c>
      <c r="D39" s="1"/>
      <c r="E39" s="1">
        <v>4486</v>
      </c>
      <c r="F39" s="2">
        <f>(B39*9+E39*3)/12*C39</f>
        <v>273009.62</v>
      </c>
      <c r="G39" s="2">
        <f>+F39*0.302</f>
        <v>82448.905239999993</v>
      </c>
      <c r="H39" s="13">
        <f>+G39+F39</f>
        <v>355458.52523999999</v>
      </c>
      <c r="I39" s="2"/>
      <c r="J39" s="23">
        <v>273000</v>
      </c>
      <c r="K39" s="23">
        <v>82400</v>
      </c>
      <c r="L39" s="23">
        <f t="shared" ref="L39:L44" si="11">SUM(J39:K39)</f>
        <v>355400</v>
      </c>
    </row>
    <row r="40" spans="1:12" x14ac:dyDescent="0.25">
      <c r="A40" s="1" t="s">
        <v>15</v>
      </c>
      <c r="B40" s="1">
        <v>3896</v>
      </c>
      <c r="C40" s="1">
        <v>62.66</v>
      </c>
      <c r="D40" s="1"/>
      <c r="E40" s="1">
        <v>4052</v>
      </c>
      <c r="F40" s="2">
        <f>(B40*9+E40*3)/12*C40</f>
        <v>246567.09999999998</v>
      </c>
      <c r="G40" s="2">
        <f>+F40*0.302</f>
        <v>74463.264199999991</v>
      </c>
      <c r="H40" s="13">
        <f>+G40+F40</f>
        <v>321030.36419999995</v>
      </c>
      <c r="I40" s="2"/>
      <c r="J40" s="23">
        <v>246600</v>
      </c>
      <c r="K40" s="23">
        <v>74500</v>
      </c>
      <c r="L40" s="23">
        <f t="shared" si="11"/>
        <v>321100</v>
      </c>
    </row>
    <row r="41" spans="1:12" x14ac:dyDescent="0.25">
      <c r="A41" s="8" t="s">
        <v>11</v>
      </c>
      <c r="B41" s="7"/>
      <c r="C41" s="7"/>
      <c r="D41" s="7"/>
      <c r="E41" s="7"/>
      <c r="F41" s="10">
        <f>SUM(F42:F43)</f>
        <v>1121885.25</v>
      </c>
      <c r="G41" s="10">
        <f>SUM(G42:G43)</f>
        <v>338809.3455</v>
      </c>
      <c r="H41" s="12">
        <f t="shared" ref="H41:H49" si="12">+G41+F41</f>
        <v>1460694.5955000001</v>
      </c>
      <c r="I41" s="2"/>
      <c r="J41" s="27">
        <f>SUM(J42:J43)</f>
        <v>1122000</v>
      </c>
      <c r="K41" s="27">
        <f>SUM(K42:K43)</f>
        <v>338800</v>
      </c>
      <c r="L41" s="27">
        <f>SUM(L42:L43)</f>
        <v>1460800</v>
      </c>
    </row>
    <row r="42" spans="1:12" x14ac:dyDescent="0.25">
      <c r="A42" s="1" t="s">
        <v>19</v>
      </c>
      <c r="B42" s="1">
        <v>8721</v>
      </c>
      <c r="C42" s="1">
        <v>25.5</v>
      </c>
      <c r="D42" s="1">
        <v>3</v>
      </c>
      <c r="E42" s="1">
        <v>9071</v>
      </c>
      <c r="F42" s="2">
        <f>(((B42*9+E42*3)/12)*C42)*D42</f>
        <v>673850.25</v>
      </c>
      <c r="G42" s="2">
        <f t="shared" ref="G42:G43" si="13">+F42*0.302</f>
        <v>203502.77549999999</v>
      </c>
      <c r="H42" s="13">
        <f t="shared" si="12"/>
        <v>877353.02549999999</v>
      </c>
      <c r="I42" s="2"/>
      <c r="J42" s="23">
        <v>673900</v>
      </c>
      <c r="K42" s="23">
        <v>203500</v>
      </c>
      <c r="L42" s="23">
        <f t="shared" si="11"/>
        <v>877400</v>
      </c>
    </row>
    <row r="43" spans="1:12" x14ac:dyDescent="0.25">
      <c r="A43" s="1" t="s">
        <v>16</v>
      </c>
      <c r="B43" s="1">
        <v>8698</v>
      </c>
      <c r="C43" s="1">
        <v>25.5</v>
      </c>
      <c r="D43" s="1">
        <v>2</v>
      </c>
      <c r="E43" s="1">
        <v>9046</v>
      </c>
      <c r="F43" s="2">
        <f>(((B43*9+E43*3)/12)*C43)*D43</f>
        <v>448035</v>
      </c>
      <c r="G43" s="2">
        <f t="shared" si="13"/>
        <v>135306.57</v>
      </c>
      <c r="H43" s="13">
        <f t="shared" si="12"/>
        <v>583341.57000000007</v>
      </c>
      <c r="I43" s="2"/>
      <c r="J43" s="28">
        <v>448100</v>
      </c>
      <c r="K43" s="23">
        <v>135300</v>
      </c>
      <c r="L43" s="23">
        <f t="shared" si="11"/>
        <v>583400</v>
      </c>
    </row>
    <row r="44" spans="1:12" x14ac:dyDescent="0.25">
      <c r="A44" s="7" t="s">
        <v>5</v>
      </c>
      <c r="B44" s="7"/>
      <c r="C44" s="7"/>
      <c r="D44" s="7"/>
      <c r="E44" s="7"/>
      <c r="F44" s="10">
        <f>SUM(F45:F49)</f>
        <v>2475280.7999999998</v>
      </c>
      <c r="G44" s="10">
        <f>SUM(G45:G49)</f>
        <v>747534.80160000001</v>
      </c>
      <c r="H44" s="12">
        <f>+G44+F44</f>
        <v>3222815.6015999997</v>
      </c>
      <c r="I44" s="1"/>
      <c r="J44" s="24">
        <v>2475300</v>
      </c>
      <c r="K44" s="24">
        <v>747500</v>
      </c>
      <c r="L44" s="24">
        <f t="shared" si="11"/>
        <v>3222800</v>
      </c>
    </row>
    <row r="45" spans="1:12" x14ac:dyDescent="0.25">
      <c r="A45" s="1" t="s">
        <v>7</v>
      </c>
      <c r="B45" s="1">
        <v>16242</v>
      </c>
      <c r="C45" s="1">
        <v>12</v>
      </c>
      <c r="D45" s="1">
        <v>3</v>
      </c>
      <c r="E45" s="1"/>
      <c r="F45" s="2">
        <f>+B45*C45*D45</f>
        <v>584712</v>
      </c>
      <c r="G45" s="2">
        <f t="shared" ref="G45:G49" si="14">+F45*0.302</f>
        <v>176583.024</v>
      </c>
      <c r="H45" s="13">
        <f t="shared" si="12"/>
        <v>761295.02399999998</v>
      </c>
      <c r="I45" s="2"/>
      <c r="J45" s="23"/>
      <c r="K45" s="23"/>
      <c r="L45" s="23"/>
    </row>
    <row r="46" spans="1:12" x14ac:dyDescent="0.25">
      <c r="A46" s="1" t="s">
        <v>17</v>
      </c>
      <c r="B46" s="1">
        <v>16242</v>
      </c>
      <c r="C46" s="1">
        <v>12</v>
      </c>
      <c r="D46" s="1">
        <v>2</v>
      </c>
      <c r="E46" s="1"/>
      <c r="F46" s="2">
        <f>+B46*C46*D46</f>
        <v>389808</v>
      </c>
      <c r="G46" s="2">
        <f t="shared" si="14"/>
        <v>117722.016</v>
      </c>
      <c r="H46" s="13">
        <f t="shared" si="12"/>
        <v>507530.016</v>
      </c>
      <c r="I46" s="2"/>
      <c r="J46" s="23"/>
      <c r="K46" s="23"/>
      <c r="L46" s="23"/>
    </row>
    <row r="47" spans="1:12" x14ac:dyDescent="0.25">
      <c r="A47" s="1" t="s">
        <v>18</v>
      </c>
      <c r="B47" s="1">
        <v>16242</v>
      </c>
      <c r="C47" s="1">
        <v>12</v>
      </c>
      <c r="D47" s="1">
        <v>6</v>
      </c>
      <c r="E47" s="1"/>
      <c r="F47" s="2">
        <f>+B47*C47*D47</f>
        <v>1169424</v>
      </c>
      <c r="G47" s="2">
        <f t="shared" si="14"/>
        <v>353166.04800000001</v>
      </c>
      <c r="H47" s="13">
        <f t="shared" si="12"/>
        <v>1522590.048</v>
      </c>
      <c r="I47" s="2"/>
      <c r="J47" s="23"/>
      <c r="K47" s="23"/>
      <c r="L47" s="23"/>
    </row>
    <row r="48" spans="1:12" x14ac:dyDescent="0.25">
      <c r="A48" s="1" t="s">
        <v>27</v>
      </c>
      <c r="B48" s="1">
        <v>16242</v>
      </c>
      <c r="C48" s="1">
        <v>12</v>
      </c>
      <c r="D48" s="1">
        <v>0.7</v>
      </c>
      <c r="E48" s="1"/>
      <c r="F48" s="2">
        <f t="shared" ref="F48:F49" si="15">+B48*C48*D48</f>
        <v>136432.79999999999</v>
      </c>
      <c r="G48" s="2">
        <f t="shared" si="14"/>
        <v>41202.705599999994</v>
      </c>
      <c r="H48" s="13">
        <f t="shared" si="12"/>
        <v>177635.50559999997</v>
      </c>
      <c r="I48" s="2"/>
      <c r="J48" s="23"/>
      <c r="K48" s="23"/>
      <c r="L48" s="23"/>
    </row>
    <row r="49" spans="1:14" x14ac:dyDescent="0.25">
      <c r="A49" s="1" t="s">
        <v>28</v>
      </c>
      <c r="B49" s="1">
        <v>16242</v>
      </c>
      <c r="C49" s="1">
        <v>12</v>
      </c>
      <c r="D49" s="1">
        <v>1</v>
      </c>
      <c r="E49" s="1"/>
      <c r="F49" s="2">
        <f t="shared" si="15"/>
        <v>194904</v>
      </c>
      <c r="G49" s="2">
        <f t="shared" si="14"/>
        <v>58861.008000000002</v>
      </c>
      <c r="H49" s="13">
        <f t="shared" si="12"/>
        <v>253765.008</v>
      </c>
      <c r="I49" s="2"/>
      <c r="J49" s="23"/>
      <c r="K49" s="23"/>
      <c r="L49" s="23"/>
    </row>
    <row r="50" spans="1:14" x14ac:dyDescent="0.25">
      <c r="A50" s="1"/>
      <c r="B50" s="1"/>
      <c r="C50" s="5"/>
      <c r="D50" s="5"/>
      <c r="E50" s="5"/>
      <c r="F50" s="6">
        <f>+F44+F41+F35</f>
        <v>4859773.5999999996</v>
      </c>
      <c r="G50" s="14">
        <f>+G44+G41+G35</f>
        <v>1467651.6272</v>
      </c>
      <c r="H50" s="13">
        <f>+G50+F50</f>
        <v>6327425.2271999996</v>
      </c>
      <c r="I50" s="6"/>
      <c r="J50" s="23"/>
      <c r="K50" s="23"/>
      <c r="L50" s="23"/>
    </row>
    <row r="52" spans="1:14" ht="23.25" x14ac:dyDescent="0.35">
      <c r="A52" s="30" t="s">
        <v>20</v>
      </c>
      <c r="B52" s="30"/>
      <c r="C52" s="30"/>
      <c r="D52" s="30"/>
      <c r="E52" s="30"/>
      <c r="F52" s="30"/>
      <c r="G52" s="30"/>
      <c r="H52" s="30"/>
    </row>
    <row r="54" spans="1:14" x14ac:dyDescent="0.25">
      <c r="A54" t="s">
        <v>26</v>
      </c>
      <c r="G54" s="11" t="s">
        <v>23</v>
      </c>
    </row>
    <row r="55" spans="1:14" s="4" customFormat="1" ht="60" x14ac:dyDescent="0.25">
      <c r="A55" s="3" t="s">
        <v>0</v>
      </c>
      <c r="B55" s="3" t="s">
        <v>1</v>
      </c>
      <c r="C55" s="3" t="s">
        <v>2</v>
      </c>
      <c r="D55" s="3"/>
      <c r="E55" s="3"/>
      <c r="F55" s="9" t="s">
        <v>8</v>
      </c>
      <c r="G55" s="9" t="s">
        <v>9</v>
      </c>
      <c r="H55" s="9" t="s">
        <v>10</v>
      </c>
      <c r="I55" s="3"/>
      <c r="J55" s="26"/>
      <c r="K55" s="26"/>
      <c r="L55" s="26"/>
    </row>
    <row r="56" spans="1:14" s="4" customFormat="1" x14ac:dyDescent="0.25">
      <c r="A56" s="8" t="s">
        <v>12</v>
      </c>
      <c r="B56" s="8"/>
      <c r="C56" s="8"/>
      <c r="D56" s="8"/>
      <c r="E56" s="8"/>
      <c r="F56" s="12">
        <f>SUM(F57:F61)</f>
        <v>1313153.9650000001</v>
      </c>
      <c r="G56" s="12">
        <f t="shared" ref="G56:H56" si="16">SUM(G57:G61)</f>
        <v>396572.49742999999</v>
      </c>
      <c r="H56" s="12">
        <f t="shared" si="16"/>
        <v>1709726.4624300001</v>
      </c>
      <c r="I56" s="3"/>
      <c r="J56" s="29">
        <f>SUM(J57,J58)</f>
        <v>1313100</v>
      </c>
      <c r="K56" s="29">
        <f t="shared" ref="K56:L56" si="17">SUM(K57,K58)</f>
        <v>396500</v>
      </c>
      <c r="L56" s="29">
        <f t="shared" si="17"/>
        <v>1709600</v>
      </c>
    </row>
    <row r="57" spans="1:14" x14ac:dyDescent="0.25">
      <c r="A57" s="1" t="s">
        <v>3</v>
      </c>
      <c r="B57" s="1">
        <v>7380</v>
      </c>
      <c r="C57" s="1">
        <v>71.66</v>
      </c>
      <c r="D57" s="1"/>
      <c r="E57" s="1">
        <v>7675</v>
      </c>
      <c r="F57" s="2">
        <f>(B57*9+E57*3)/12*C57</f>
        <v>534135.72499999998</v>
      </c>
      <c r="G57" s="2">
        <f>+F57*0.302</f>
        <v>161308.98895</v>
      </c>
      <c r="H57" s="13">
        <f t="shared" ref="H57:H59" si="18">+G57+F57</f>
        <v>695444.71395</v>
      </c>
      <c r="I57" s="2"/>
      <c r="J57" s="23">
        <v>534100</v>
      </c>
      <c r="K57" s="23">
        <v>161300</v>
      </c>
      <c r="L57" s="23">
        <f t="shared" ref="L57:L60" si="19">SUM(J57:K57)</f>
        <v>695400</v>
      </c>
    </row>
    <row r="58" spans="1:14" x14ac:dyDescent="0.25">
      <c r="A58" s="1"/>
      <c r="B58" s="1"/>
      <c r="C58" s="1"/>
      <c r="D58" s="1"/>
      <c r="E58" s="1"/>
      <c r="F58" s="2"/>
      <c r="G58" s="2"/>
      <c r="H58" s="13"/>
      <c r="I58" s="2"/>
      <c r="J58" s="24">
        <f>SUM(J59:J61)</f>
        <v>779000</v>
      </c>
      <c r="K58" s="24">
        <f t="shared" ref="K58:L58" si="20">SUM(K59:K61)</f>
        <v>235200</v>
      </c>
      <c r="L58" s="24">
        <f t="shared" si="20"/>
        <v>1014200</v>
      </c>
    </row>
    <row r="59" spans="1:14" ht="30" x14ac:dyDescent="0.25">
      <c r="A59" s="3" t="s">
        <v>6</v>
      </c>
      <c r="B59" s="1">
        <v>3604</v>
      </c>
      <c r="C59" s="1">
        <v>65.56</v>
      </c>
      <c r="D59" s="1"/>
      <c r="E59" s="1">
        <v>3748</v>
      </c>
      <c r="F59" s="2">
        <f>(B59*9+E59*3)/12*C59</f>
        <v>238638.4</v>
      </c>
      <c r="G59" s="2">
        <f>+F59*0.302</f>
        <v>72068.796799999996</v>
      </c>
      <c r="H59" s="13">
        <f t="shared" si="18"/>
        <v>310707.19679999998</v>
      </c>
      <c r="I59" s="2"/>
      <c r="J59" s="23">
        <v>238600</v>
      </c>
      <c r="K59" s="28">
        <v>72000</v>
      </c>
      <c r="L59" s="23">
        <f t="shared" si="19"/>
        <v>310600</v>
      </c>
      <c r="M59" s="25" t="s">
        <v>24</v>
      </c>
      <c r="N59" s="25"/>
    </row>
    <row r="60" spans="1:14" x14ac:dyDescent="0.25">
      <c r="A60" s="1" t="s">
        <v>14</v>
      </c>
      <c r="B60" s="1">
        <v>4487</v>
      </c>
      <c r="C60" s="1">
        <v>62.66</v>
      </c>
      <c r="D60" s="1"/>
      <c r="E60" s="1">
        <v>4665</v>
      </c>
      <c r="F60" s="2">
        <f>(B60*9+E60*3)/12*C60</f>
        <v>283943.78999999998</v>
      </c>
      <c r="G60" s="2">
        <f>+F60*0.302</f>
        <v>85751.024579999998</v>
      </c>
      <c r="H60" s="13">
        <f>+G60+F60</f>
        <v>369694.81458000001</v>
      </c>
      <c r="I60" s="2"/>
      <c r="J60" s="23">
        <v>284000</v>
      </c>
      <c r="K60" s="23">
        <v>85800</v>
      </c>
      <c r="L60" s="23">
        <f t="shared" si="19"/>
        <v>369800</v>
      </c>
    </row>
    <row r="61" spans="1:14" x14ac:dyDescent="0.25">
      <c r="A61" s="1" t="s">
        <v>15</v>
      </c>
      <c r="B61" s="1">
        <v>4052</v>
      </c>
      <c r="C61" s="1">
        <v>62.66</v>
      </c>
      <c r="D61" s="1"/>
      <c r="E61" s="1">
        <v>4214</v>
      </c>
      <c r="F61" s="2">
        <f>(B61*9+E61*3)/12*C61</f>
        <v>256436.05</v>
      </c>
      <c r="G61" s="2">
        <f>+F61*0.302</f>
        <v>77443.687099999996</v>
      </c>
      <c r="H61" s="13">
        <f>+G61+F61</f>
        <v>333879.73709999997</v>
      </c>
      <c r="I61" s="2"/>
      <c r="J61" s="23">
        <v>256400</v>
      </c>
      <c r="K61" s="23">
        <v>77400</v>
      </c>
      <c r="L61" s="23">
        <f>SUM(J61:K61)</f>
        <v>333800</v>
      </c>
    </row>
    <row r="62" spans="1:14" x14ac:dyDescent="0.25">
      <c r="A62" s="8" t="s">
        <v>11</v>
      </c>
      <c r="B62" s="7"/>
      <c r="C62" s="7"/>
      <c r="D62" s="7"/>
      <c r="E62" s="7"/>
      <c r="F62" s="10">
        <f>SUM(F63:F64)</f>
        <v>1166790.75</v>
      </c>
      <c r="G62" s="10">
        <f>SUM(G63:G64)</f>
        <v>352370.80649999995</v>
      </c>
      <c r="H62" s="12">
        <f t="shared" ref="H62:H70" si="21">+G62+F62</f>
        <v>1519161.5564999999</v>
      </c>
      <c r="I62" s="2"/>
      <c r="J62" s="24">
        <f>SUM(J63:J64)</f>
        <v>1166800</v>
      </c>
      <c r="K62" s="24">
        <f t="shared" ref="K62:L62" si="22">SUM(K63:K64)</f>
        <v>352400</v>
      </c>
      <c r="L62" s="24">
        <f t="shared" si="22"/>
        <v>1519200</v>
      </c>
    </row>
    <row r="63" spans="1:14" x14ac:dyDescent="0.25">
      <c r="A63" s="1" t="s">
        <v>19</v>
      </c>
      <c r="B63" s="1">
        <v>9070</v>
      </c>
      <c r="C63" s="1">
        <v>25.5</v>
      </c>
      <c r="D63" s="1">
        <v>3</v>
      </c>
      <c r="E63" s="1">
        <v>9434</v>
      </c>
      <c r="F63" s="2">
        <f>(((B63*9+E63*3)/12)*C63)*D63</f>
        <v>700816.5</v>
      </c>
      <c r="G63" s="2">
        <f t="shared" ref="G63:G64" si="23">+F63*0.302</f>
        <v>211646.58299999998</v>
      </c>
      <c r="H63" s="13">
        <f t="shared" si="21"/>
        <v>912463.08299999998</v>
      </c>
      <c r="I63" s="2"/>
      <c r="J63" s="23">
        <v>700800</v>
      </c>
      <c r="K63" s="23">
        <v>211700</v>
      </c>
      <c r="L63" s="23">
        <f>SUM(J63:K63)</f>
        <v>912500</v>
      </c>
    </row>
    <row r="64" spans="1:14" x14ac:dyDescent="0.25">
      <c r="A64" s="1" t="s">
        <v>16</v>
      </c>
      <c r="B64" s="1">
        <v>9046</v>
      </c>
      <c r="C64" s="1">
        <v>25.5</v>
      </c>
      <c r="D64" s="1">
        <v>2</v>
      </c>
      <c r="E64" s="1">
        <v>9409</v>
      </c>
      <c r="F64" s="2">
        <f>(((B64*9+E64*3)/12)*C64)*D64</f>
        <v>465974.25</v>
      </c>
      <c r="G64" s="2">
        <f t="shared" si="23"/>
        <v>140724.22349999999</v>
      </c>
      <c r="H64" s="13">
        <f t="shared" si="21"/>
        <v>606698.47349999996</v>
      </c>
      <c r="I64" s="2"/>
      <c r="J64" s="23">
        <v>466000</v>
      </c>
      <c r="K64" s="23">
        <v>140700</v>
      </c>
      <c r="L64" s="23">
        <f>SUM(J64:K64)</f>
        <v>606700</v>
      </c>
    </row>
    <row r="65" spans="1:12" x14ac:dyDescent="0.25">
      <c r="A65" s="7" t="s">
        <v>5</v>
      </c>
      <c r="B65" s="7"/>
      <c r="C65" s="7"/>
      <c r="D65" s="7"/>
      <c r="E65" s="7"/>
      <c r="F65" s="10">
        <f>SUM(F66:F70)</f>
        <v>2475280.7999999998</v>
      </c>
      <c r="G65" s="10">
        <f>SUM(G66:G70)</f>
        <v>747534.80160000001</v>
      </c>
      <c r="H65" s="12">
        <f t="shared" si="21"/>
        <v>3222815.6015999997</v>
      </c>
      <c r="I65" s="1"/>
      <c r="J65" s="24">
        <v>2475300</v>
      </c>
      <c r="K65" s="24">
        <v>747500</v>
      </c>
      <c r="L65" s="24">
        <f>SUM(J65:K65)</f>
        <v>3222800</v>
      </c>
    </row>
    <row r="66" spans="1:12" x14ac:dyDescent="0.25">
      <c r="A66" s="1" t="s">
        <v>7</v>
      </c>
      <c r="B66" s="1">
        <v>16242</v>
      </c>
      <c r="C66" s="1">
        <v>12</v>
      </c>
      <c r="D66" s="1">
        <v>3</v>
      </c>
      <c r="E66" s="1"/>
      <c r="F66" s="2">
        <f>+B66*C66*D66</f>
        <v>584712</v>
      </c>
      <c r="G66" s="2">
        <f t="shared" ref="G66:G70" si="24">+F66*0.302</f>
        <v>176583.024</v>
      </c>
      <c r="H66" s="13">
        <f t="shared" si="21"/>
        <v>761295.02399999998</v>
      </c>
      <c r="I66" s="2"/>
      <c r="J66" s="23"/>
      <c r="K66" s="23"/>
      <c r="L66" s="23"/>
    </row>
    <row r="67" spans="1:12" x14ac:dyDescent="0.25">
      <c r="A67" s="1" t="s">
        <v>17</v>
      </c>
      <c r="B67" s="1">
        <v>16242</v>
      </c>
      <c r="C67" s="1">
        <v>12</v>
      </c>
      <c r="D67" s="1">
        <v>2</v>
      </c>
      <c r="E67" s="1"/>
      <c r="F67" s="2">
        <f>+B67*C67*D67</f>
        <v>389808</v>
      </c>
      <c r="G67" s="2">
        <f t="shared" si="24"/>
        <v>117722.016</v>
      </c>
      <c r="H67" s="13">
        <f t="shared" si="21"/>
        <v>507530.016</v>
      </c>
      <c r="I67" s="2"/>
      <c r="J67" s="23"/>
      <c r="K67" s="23"/>
      <c r="L67" s="23"/>
    </row>
    <row r="68" spans="1:12" x14ac:dyDescent="0.25">
      <c r="A68" s="1" t="s">
        <v>18</v>
      </c>
      <c r="B68" s="1">
        <v>16242</v>
      </c>
      <c r="C68" s="1">
        <v>12</v>
      </c>
      <c r="D68" s="1">
        <v>6</v>
      </c>
      <c r="E68" s="1"/>
      <c r="F68" s="2">
        <f>+B68*C68*D68</f>
        <v>1169424</v>
      </c>
      <c r="G68" s="2">
        <f t="shared" si="24"/>
        <v>353166.04800000001</v>
      </c>
      <c r="H68" s="13">
        <f t="shared" si="21"/>
        <v>1522590.048</v>
      </c>
      <c r="I68" s="2"/>
      <c r="J68" s="23"/>
      <c r="K68" s="23"/>
      <c r="L68" s="23"/>
    </row>
    <row r="69" spans="1:12" x14ac:dyDescent="0.25">
      <c r="A69" s="1" t="s">
        <v>27</v>
      </c>
      <c r="B69" s="1">
        <v>16242</v>
      </c>
      <c r="C69" s="1">
        <v>12</v>
      </c>
      <c r="D69" s="1">
        <v>0.7</v>
      </c>
      <c r="E69" s="1"/>
      <c r="F69" s="2">
        <f t="shared" ref="F69:F70" si="25">+B69*C69*D69</f>
        <v>136432.79999999999</v>
      </c>
      <c r="G69" s="2">
        <f t="shared" si="24"/>
        <v>41202.705599999994</v>
      </c>
      <c r="H69" s="13">
        <f t="shared" si="21"/>
        <v>177635.50559999997</v>
      </c>
      <c r="I69" s="2"/>
      <c r="J69" s="23"/>
      <c r="K69" s="23"/>
      <c r="L69" s="23"/>
    </row>
    <row r="70" spans="1:12" x14ac:dyDescent="0.25">
      <c r="A70" s="1" t="s">
        <v>28</v>
      </c>
      <c r="B70" s="1">
        <v>16242</v>
      </c>
      <c r="C70" s="1">
        <v>12</v>
      </c>
      <c r="D70" s="1">
        <v>1</v>
      </c>
      <c r="E70" s="1"/>
      <c r="F70" s="2">
        <f t="shared" si="25"/>
        <v>194904</v>
      </c>
      <c r="G70" s="2">
        <f t="shared" si="24"/>
        <v>58861.008000000002</v>
      </c>
      <c r="H70" s="13">
        <f t="shared" si="21"/>
        <v>253765.008</v>
      </c>
      <c r="I70" s="2"/>
      <c r="J70" s="23"/>
      <c r="K70" s="23"/>
      <c r="L70" s="23"/>
    </row>
    <row r="71" spans="1:12" x14ac:dyDescent="0.25">
      <c r="A71" s="1"/>
      <c r="B71" s="1"/>
      <c r="C71" s="5"/>
      <c r="D71" s="5"/>
      <c r="E71" s="5"/>
      <c r="F71" s="6">
        <f>+F65+F62+F56</f>
        <v>4955225.5149999997</v>
      </c>
      <c r="G71" s="14">
        <f>+G65+G62+G56</f>
        <v>1496478.1055299998</v>
      </c>
      <c r="H71" s="13">
        <f>+G71+F71</f>
        <v>6451703.62053</v>
      </c>
      <c r="I71" s="6"/>
      <c r="J71" s="23"/>
      <c r="K71" s="23"/>
      <c r="L71" s="23"/>
    </row>
  </sheetData>
  <mergeCells count="3">
    <mergeCell ref="A1:H1"/>
    <mergeCell ref="A32:H32"/>
    <mergeCell ref="A52:H52"/>
  </mergeCells>
  <pageMargins left="0.70866141732283472" right="0.70866141732283472" top="0.74803149606299213" bottom="0.74803149606299213" header="0.31496062992125984" footer="0.31496062992125984"/>
  <pageSetup paperSize="9" scale="74" fitToHeight="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Екимовичи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</dc:creator>
  <cp:lastModifiedBy>AION</cp:lastModifiedBy>
  <cp:lastPrinted>2022-11-08T11:45:38Z</cp:lastPrinted>
  <dcterms:created xsi:type="dcterms:W3CDTF">2018-06-05T14:43:24Z</dcterms:created>
  <dcterms:modified xsi:type="dcterms:W3CDTF">2022-11-08T12:22:45Z</dcterms:modified>
</cp:coreProperties>
</file>